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aita/Desktop/Master/Teoria del buque/"/>
    </mc:Choice>
  </mc:AlternateContent>
  <xr:revisionPtr revIDLastSave="0" documentId="13_ncr:1_{5E43C231-043B-9C4D-B549-AB12AB596192}" xr6:coauthVersionLast="45" xr6:coauthVersionMax="45" xr10:uidLastSave="{00000000-0000-0000-0000-000000000000}"/>
  <bookViews>
    <workbookView xWindow="7540" yWindow="6500" windowWidth="21800" windowHeight="22300" xr2:uid="{00000000-000D-0000-FFFF-FFFF00000000}"/>
  </bookViews>
  <sheets>
    <sheet name="STIX" sheetId="1" r:id="rId1"/>
  </sheets>
  <definedNames>
    <definedName name="_xlnm.Print_Area" localSheetId="0">STIX!$A$1:$F$26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F15" i="1"/>
  <c r="G13" i="1"/>
  <c r="F13" i="1" s="1"/>
  <c r="G17" i="1"/>
  <c r="F17" i="1" s="1"/>
  <c r="B18" i="1" l="1"/>
  <c r="F14" i="1"/>
  <c r="F18" i="1" l="1"/>
  <c r="B16" i="1"/>
  <c r="G16" i="1"/>
  <c r="F16" i="1" s="1"/>
  <c r="F6" i="1"/>
  <c r="F9" i="1"/>
  <c r="G10" i="1" s="1"/>
  <c r="F10" i="1" s="1"/>
  <c r="F7" i="1" l="1"/>
  <c r="G8" i="1" s="1"/>
  <c r="F8" i="1" s="1"/>
  <c r="F11" i="1"/>
  <c r="G12" i="1" s="1"/>
  <c r="F12" i="1" s="1"/>
  <c r="F20" i="1" l="1"/>
  <c r="F21" i="1" s="1"/>
</calcChain>
</file>

<file path=xl/sharedStrings.xml><?xml version="1.0" encoding="utf-8"?>
<sst xmlns="http://schemas.openxmlformats.org/spreadsheetml/2006/main" count="58" uniqueCount="48">
  <si>
    <t>m</t>
  </si>
  <si>
    <t>kg</t>
  </si>
  <si>
    <t>STIX</t>
  </si>
  <si>
    <t>N</t>
  </si>
  <si>
    <t>Eslora del casco</t>
  </si>
  <si>
    <t>Eslora de flotación</t>
  </si>
  <si>
    <t>Parámetro de flotabilidad (S/N)</t>
  </si>
  <si>
    <t>Manga de flotación</t>
  </si>
  <si>
    <t>Manga total</t>
  </si>
  <si>
    <t>º</t>
  </si>
  <si>
    <t>GZ en ángulo de inundación</t>
  </si>
  <si>
    <t>GZ a 90º</t>
  </si>
  <si>
    <t>m2</t>
  </si>
  <si>
    <t>Desplazamiento máximo</t>
  </si>
  <si>
    <t>Superficie vélica</t>
  </si>
  <si>
    <t>Factor de Estabilidad Dinámica (FDS)</t>
  </si>
  <si>
    <t>mº</t>
  </si>
  <si>
    <t>Factor de Eslora-Desplazamiento (FDL)</t>
  </si>
  <si>
    <t>Factor Desplazamiento-Manga (FBD)</t>
  </si>
  <si>
    <t>Factor de Inundación (FDF)</t>
  </si>
  <si>
    <t>Factor de Momento debido al viento (FWM)</t>
  </si>
  <si>
    <t>Factor de Recuperación del Hundimiento (FKR)</t>
  </si>
  <si>
    <t>Factor de Recuperación de la Inversión (FIR)</t>
  </si>
  <si>
    <t>FB (sub-factor para cálculo FDB)</t>
  </si>
  <si>
    <t>FL (sub-factor para cálculo FDL)</t>
  </si>
  <si>
    <t>FR (sub-factor para cálculo FKR)</t>
  </si>
  <si>
    <t>Desplazamiento mínimo operativo</t>
  </si>
  <si>
    <t>Nombre de la embarcación: POLARIS BAT</t>
  </si>
  <si>
    <t>Factor de Eslora Base (LBS)</t>
  </si>
  <si>
    <t>Parámetro de flotabilidad (δ)</t>
  </si>
  <si>
    <t>Ángulo Límite Estático (AVS)</t>
  </si>
  <si>
    <t>Ángulo de Inundación</t>
  </si>
  <si>
    <t>CATEGORÍA DE DISEÑO</t>
  </si>
  <si>
    <t>ÍNDICE DE ESTABILIDAD (STIX)</t>
  </si>
  <si>
    <t>Viento aparente para llegar Ángulo Inundación (Vaw)</t>
  </si>
  <si>
    <t>Area hasta AVS (AGZ)</t>
  </si>
  <si>
    <t>Modificado según ISO 12217-2 (2013)</t>
  </si>
  <si>
    <t>Altura del CD bajo LF</t>
  </si>
  <si>
    <t>Altura del CV sobre LF</t>
  </si>
  <si>
    <t>Centro vélico</t>
  </si>
  <si>
    <t>CV</t>
  </si>
  <si>
    <t>Centro de deriva</t>
  </si>
  <si>
    <t>CD</t>
  </si>
  <si>
    <t>LF</t>
  </si>
  <si>
    <t>Línea de flotación</t>
  </si>
  <si>
    <t>Brazo adrizante</t>
  </si>
  <si>
    <t>GZ</t>
  </si>
  <si>
    <t>Índice de estabilidad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</si>
</sst>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>
    <font>
      <sz val="11"/>
      <name val="Eraser"/>
      <family val="2"/>
    </font>
    <font>
      <sz val="10"/>
      <name val="Eraser"/>
      <family val="2"/>
    </font>
    <font>
      <sz val="20"/>
      <color theme="4" tint="-0.249977111117893"/>
      <name val="Arial Black"/>
      <family val="2"/>
    </font>
    <font>
      <b/>
      <i/>
      <sz val="11"/>
      <color theme="4" tint="-0.249977111117893"/>
      <name val="Eraser"/>
    </font>
    <font>
      <sz val="11"/>
      <color theme="4" tint="-0.249977111117893"/>
      <name val="Eraser"/>
    </font>
    <font>
      <i/>
      <sz val="11"/>
      <color theme="4" tint="-0.249977111117893"/>
      <name val="Eraser"/>
    </font>
    <font>
      <b/>
      <sz val="11"/>
      <color theme="4" tint="-0.249977111117893"/>
      <name val="Eraser"/>
    </font>
    <font>
      <sz val="10"/>
      <color theme="4" tint="-0.249977111117893"/>
      <name val="Eraser"/>
      <family val="2"/>
    </font>
    <font>
      <sz val="8"/>
      <color theme="4" tint="-0.249977111117893"/>
      <name val="Eraser"/>
      <family val="2"/>
    </font>
    <font>
      <i/>
      <sz val="8"/>
      <color theme="4" tint="-0.249977111117893"/>
      <name val="Erase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Alignment="0"/>
  </cellStyleXfs>
  <cellXfs count="26">
    <xf numFmtId="0" fontId="0" fillId="0" borderId="0" xfId="0"/>
    <xf numFmtId="0" fontId="1" fillId="0" borderId="0" xfId="0" applyFont="1"/>
    <xf numFmtId="0" fontId="3" fillId="3" borderId="0" xfId="0" applyFont="1" applyFill="1"/>
    <xf numFmtId="2" fontId="4" fillId="4" borderId="0" xfId="0" applyNumberFormat="1" applyFont="1" applyFill="1" applyAlignment="1">
      <alignment horizontal="center"/>
    </xf>
    <xf numFmtId="0" fontId="4" fillId="4" borderId="0" xfId="0" applyFont="1" applyFill="1"/>
    <xf numFmtId="0" fontId="4" fillId="0" borderId="0" xfId="0" applyFont="1"/>
    <xf numFmtId="0" fontId="3" fillId="2" borderId="0" xfId="0" applyFont="1" applyFill="1"/>
    <xf numFmtId="164" fontId="4" fillId="4" borderId="0" xfId="0" applyNumberFormat="1" applyFont="1" applyFill="1"/>
    <xf numFmtId="0" fontId="5" fillId="2" borderId="0" xfId="0" applyFont="1" applyFill="1"/>
    <xf numFmtId="3" fontId="4" fillId="4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right"/>
    </xf>
    <xf numFmtId="1" fontId="6" fillId="4" borderId="0" xfId="0" applyNumberFormat="1" applyFont="1" applyFill="1"/>
    <xf numFmtId="0" fontId="6" fillId="2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164" fontId="6" fillId="4" borderId="0" xfId="0" applyNumberFormat="1" applyFont="1" applyFill="1"/>
    <xf numFmtId="0" fontId="6" fillId="4" borderId="0" xfId="0" applyFont="1" applyFill="1"/>
    <xf numFmtId="164" fontId="0" fillId="0" borderId="0" xfId="0" applyNumberForma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165" fontId="1" fillId="0" borderId="0" xfId="0" applyNumberFormat="1" applyFont="1"/>
    <xf numFmtId="0" fontId="6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 vertic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50" zoomScaleNormal="150" workbookViewId="0">
      <selection activeCell="B4" sqref="B4"/>
    </sheetView>
  </sheetViews>
  <sheetFormatPr baseColWidth="10" defaultColWidth="8.83203125" defaultRowHeight="13"/>
  <cols>
    <col min="1" max="1" width="32.83203125" style="1" bestFit="1" customWidth="1"/>
    <col min="2" max="2" width="8.83203125" style="1"/>
    <col min="3" max="3" width="4.83203125" style="1" customWidth="1"/>
    <col min="4" max="4" width="2.1640625" style="1" customWidth="1"/>
    <col min="5" max="5" width="45" style="1" customWidth="1"/>
    <col min="6" max="6" width="10" style="1" bestFit="1" customWidth="1"/>
    <col min="7" max="7" width="0" style="1" hidden="1" customWidth="1"/>
    <col min="8" max="16384" width="8.83203125" style="1"/>
  </cols>
  <sheetData>
    <row r="1" spans="1:7" ht="85" customHeight="1">
      <c r="A1" s="24" t="s">
        <v>33</v>
      </c>
      <c r="B1" s="24"/>
      <c r="C1" s="24"/>
      <c r="D1" s="24"/>
      <c r="E1" s="24"/>
    </row>
    <row r="2" spans="1:7" customFormat="1" ht="15">
      <c r="A2" s="22" t="s">
        <v>27</v>
      </c>
      <c r="B2" s="23"/>
    </row>
    <row r="3" spans="1:7" customFormat="1" ht="15"/>
    <row r="4" spans="1:7" customFormat="1" ht="15">
      <c r="A4" s="2" t="s">
        <v>4</v>
      </c>
      <c r="B4" s="3">
        <v>11</v>
      </c>
      <c r="C4" s="4" t="s">
        <v>0</v>
      </c>
      <c r="D4" s="5"/>
    </row>
    <row r="5" spans="1:7" customFormat="1" ht="15">
      <c r="A5" s="2" t="s">
        <v>5</v>
      </c>
      <c r="B5" s="3">
        <v>10</v>
      </c>
      <c r="C5" s="4" t="s">
        <v>0</v>
      </c>
      <c r="D5" s="5"/>
    </row>
    <row r="6" spans="1:7" customFormat="1" ht="15">
      <c r="A6" s="2" t="s">
        <v>6</v>
      </c>
      <c r="B6" s="3" t="s">
        <v>3</v>
      </c>
      <c r="C6" s="4"/>
      <c r="D6" s="5"/>
      <c r="E6" s="6" t="s">
        <v>28</v>
      </c>
      <c r="F6" s="15">
        <f>(B4+2*B5)/3</f>
        <v>10.333333333333334</v>
      </c>
    </row>
    <row r="7" spans="1:7" customFormat="1" ht="15">
      <c r="A7" s="2" t="s">
        <v>7</v>
      </c>
      <c r="B7" s="3">
        <v>3.65</v>
      </c>
      <c r="C7" s="4" t="s">
        <v>0</v>
      </c>
      <c r="D7" s="5"/>
      <c r="E7" s="8" t="s">
        <v>24</v>
      </c>
      <c r="F7" s="7">
        <f>(F6/11)^0.2</f>
        <v>0.98757377968149651</v>
      </c>
    </row>
    <row r="8" spans="1:7" customFormat="1" ht="15">
      <c r="A8" s="2" t="s">
        <v>8</v>
      </c>
      <c r="B8" s="3">
        <v>3.75</v>
      </c>
      <c r="C8" s="4" t="s">
        <v>0</v>
      </c>
      <c r="D8" s="5"/>
      <c r="E8" s="6" t="s">
        <v>17</v>
      </c>
      <c r="F8" s="15">
        <f>IF(G8&lt;0.75,0.75,IF(G8&gt;1.25,1.25,G8))</f>
        <v>0.99830142430381541</v>
      </c>
      <c r="G8">
        <f>SQRT(0.6+(15*B9*F7/((F6^3)*(333-8*F6))))</f>
        <v>0.99830142430381541</v>
      </c>
    </row>
    <row r="9" spans="1:7" customFormat="1" ht="15">
      <c r="A9" s="2" t="s">
        <v>26</v>
      </c>
      <c r="B9" s="9">
        <f>6810+585</f>
        <v>7395</v>
      </c>
      <c r="C9" s="4" t="s">
        <v>1</v>
      </c>
      <c r="D9" s="5"/>
      <c r="E9" s="8" t="s">
        <v>23</v>
      </c>
      <c r="F9" s="7">
        <f>3.3*B8/((0.03*B9)^0.33333)</f>
        <v>2.0442462831304979</v>
      </c>
    </row>
    <row r="10" spans="1:7" customFormat="1" ht="15">
      <c r="A10" s="2" t="s">
        <v>13</v>
      </c>
      <c r="B10" s="9">
        <v>8870</v>
      </c>
      <c r="C10" s="4" t="s">
        <v>1</v>
      </c>
      <c r="D10" s="5"/>
      <c r="E10" s="6" t="s">
        <v>18</v>
      </c>
      <c r="F10" s="15">
        <f>IF(G10&lt;0.75,0.75,IF(G10&gt;1.25,1.25,G10))</f>
        <v>1.102992608013913</v>
      </c>
      <c r="G10">
        <f>(IF(F9&gt;2.2,((13.31*B7/B8/F9^3)^0.5),IF(F9&lt;1.45,((B7*F9^2/1.682/B8)^0.5),1.118*(B7/B8)^0.5)))</f>
        <v>1.102992608013913</v>
      </c>
    </row>
    <row r="11" spans="1:7" customFormat="1" ht="15">
      <c r="A11" s="2" t="s">
        <v>38</v>
      </c>
      <c r="B11" s="3">
        <v>5.7</v>
      </c>
      <c r="C11" s="4" t="s">
        <v>0</v>
      </c>
      <c r="D11" s="5"/>
      <c r="E11" s="8" t="s">
        <v>25</v>
      </c>
      <c r="F11" s="7">
        <f>B16*B9/(2*B17*B11)</f>
        <v>5.1467459817207697</v>
      </c>
    </row>
    <row r="12" spans="1:7" customFormat="1" ht="15">
      <c r="A12" s="2" t="s">
        <v>37</v>
      </c>
      <c r="B12" s="3">
        <v>1.4</v>
      </c>
      <c r="C12" s="4" t="s">
        <v>0</v>
      </c>
      <c r="D12" s="5"/>
      <c r="E12" s="6" t="s">
        <v>21</v>
      </c>
      <c r="F12" s="15">
        <f>IF(G12&lt;0.5,0.5,IF(G12&gt;1.5,1.5,G12))</f>
        <v>1.3037239402773402</v>
      </c>
      <c r="G12">
        <f>IF(F11&gt;=1.5,(0.875+0.0833*F11),(0.5+0.333*F11))*(B13&gt;=90)+0.5*(B13&lt;90)</f>
        <v>1.3037239402773402</v>
      </c>
    </row>
    <row r="13" spans="1:7" customFormat="1" ht="15">
      <c r="A13" s="2" t="s">
        <v>30</v>
      </c>
      <c r="B13" s="3">
        <v>132</v>
      </c>
      <c r="C13" s="4" t="s">
        <v>9</v>
      </c>
      <c r="D13" s="5"/>
      <c r="E13" s="6" t="s">
        <v>22</v>
      </c>
      <c r="F13" s="15">
        <f>IF(G13&lt;0.4,0.4,IF(G13&gt;1.5,1.5,G13))</f>
        <v>1.0965447418291321</v>
      </c>
      <c r="G13">
        <f>(B13/(125-B9/1600))</f>
        <v>1.0965447418291321</v>
      </c>
    </row>
    <row r="14" spans="1:7" customFormat="1" ht="15">
      <c r="A14" s="2" t="s">
        <v>31</v>
      </c>
      <c r="B14" s="3">
        <v>90</v>
      </c>
      <c r="C14" s="4" t="s">
        <v>9</v>
      </c>
      <c r="D14" s="5"/>
      <c r="E14" s="6" t="s">
        <v>15</v>
      </c>
      <c r="F14" s="15">
        <f>(B18/(15.81*SQRT(B4)))^0.3</f>
        <v>0.92246699354615336</v>
      </c>
    </row>
    <row r="15" spans="1:7" customFormat="1" ht="15">
      <c r="A15" s="2" t="s">
        <v>10</v>
      </c>
      <c r="B15" s="3">
        <v>0.53</v>
      </c>
      <c r="C15" s="4" t="s">
        <v>0</v>
      </c>
      <c r="D15" s="5"/>
      <c r="E15" s="8" t="s">
        <v>34</v>
      </c>
      <c r="F15" s="7" t="str">
        <f>IF(B14&gt;=90,"No aplica",(13*B9*B15/(B17*(B11+B12)*COS(B14*0.0174533)^1.3))^0.5)</f>
        <v>No aplica</v>
      </c>
    </row>
    <row r="16" spans="1:7" customFormat="1" ht="15">
      <c r="A16" s="2" t="s">
        <v>11</v>
      </c>
      <c r="B16" s="3">
        <f>B15</f>
        <v>0.53</v>
      </c>
      <c r="C16" s="4" t="s">
        <v>0</v>
      </c>
      <c r="D16" s="5"/>
      <c r="E16" s="6" t="s">
        <v>20</v>
      </c>
      <c r="F16" s="15">
        <f>IF(G16&lt;0.5,0.5,IF(G16&gt;1,1,G16))</f>
        <v>1</v>
      </c>
      <c r="G16">
        <f>IF(B14&gt;=90,1,F15/17)</f>
        <v>1</v>
      </c>
    </row>
    <row r="17" spans="1:8" customFormat="1" ht="15">
      <c r="A17" s="2" t="s">
        <v>14</v>
      </c>
      <c r="B17" s="3">
        <v>66.8</v>
      </c>
      <c r="C17" s="4" t="s">
        <v>12</v>
      </c>
      <c r="D17" s="5"/>
      <c r="E17" s="6" t="s">
        <v>19</v>
      </c>
      <c r="F17" s="15">
        <f>IF(G17&lt;0.5,0.5,IF(G17&gt;1.5,1.5,G17))</f>
        <v>1</v>
      </c>
      <c r="G17">
        <f>B14/90</f>
        <v>1</v>
      </c>
    </row>
    <row r="18" spans="1:8" customFormat="1" ht="15">
      <c r="A18" s="2" t="s">
        <v>35</v>
      </c>
      <c r="B18" s="3">
        <f>B15*90*0.7+B15*42*0.3</f>
        <v>40.067999999999998</v>
      </c>
      <c r="C18" s="4" t="s">
        <v>16</v>
      </c>
      <c r="D18" s="5"/>
      <c r="E18" s="6" t="s">
        <v>29</v>
      </c>
      <c r="F18" s="16">
        <f>5*(B6="S")</f>
        <v>0</v>
      </c>
    </row>
    <row r="19" spans="1:8" customFormat="1" ht="15">
      <c r="A19" s="5"/>
      <c r="B19" s="5"/>
      <c r="C19" s="5"/>
      <c r="D19" s="5"/>
      <c r="E19" s="10"/>
      <c r="F19" s="5"/>
    </row>
    <row r="20" spans="1:8" customFormat="1" ht="15">
      <c r="A20" s="25" t="s">
        <v>36</v>
      </c>
      <c r="B20" s="25"/>
      <c r="C20" s="5"/>
      <c r="D20" s="5"/>
      <c r="E20" s="11" t="s">
        <v>2</v>
      </c>
      <c r="F20" s="12">
        <f>(7+2.25*F6)*(F8*F10*F12*F13*F14*F16*F17)^0.5+F18</f>
        <v>36.452216568686133</v>
      </c>
    </row>
    <row r="21" spans="1:8" customFormat="1" ht="15">
      <c r="A21" s="1"/>
      <c r="B21" s="1"/>
      <c r="E21" s="13" t="s">
        <v>32</v>
      </c>
      <c r="F21" s="14" t="str">
        <f>IF(F20&gt;32,"A",IF(F20&gt;23,"B",IF(F20&gt;14,"C",IF(F20&gt;5,"D"))))</f>
        <v>A</v>
      </c>
    </row>
    <row r="22" spans="1:8" customFormat="1" ht="15">
      <c r="A22" s="20" t="s">
        <v>39</v>
      </c>
      <c r="B22" s="20" t="s">
        <v>40</v>
      </c>
    </row>
    <row r="23" spans="1:8" ht="15">
      <c r="A23" s="20" t="s">
        <v>41</v>
      </c>
      <c r="B23" s="20" t="s">
        <v>42</v>
      </c>
      <c r="E23"/>
      <c r="F23"/>
      <c r="H23" s="21"/>
    </row>
    <row r="24" spans="1:8" ht="15">
      <c r="A24" s="20" t="s">
        <v>44</v>
      </c>
      <c r="B24" s="20" t="s">
        <v>43</v>
      </c>
      <c r="E24"/>
      <c r="F24" s="17"/>
    </row>
    <row r="25" spans="1:8">
      <c r="A25" s="20" t="s">
        <v>45</v>
      </c>
      <c r="B25" s="20" t="s">
        <v>46</v>
      </c>
      <c r="F25" s="18"/>
    </row>
    <row r="26" spans="1:8">
      <c r="A26" s="20" t="s">
        <v>47</v>
      </c>
      <c r="B26" s="20" t="s">
        <v>2</v>
      </c>
      <c r="F26" s="18"/>
    </row>
    <row r="27" spans="1:8">
      <c r="A27" s="19"/>
      <c r="B27" s="19"/>
      <c r="F27" s="18"/>
    </row>
    <row r="28" spans="1:8">
      <c r="A28" s="19"/>
      <c r="B28" s="19"/>
      <c r="F28" s="18"/>
    </row>
    <row r="29" spans="1:8">
      <c r="A29" s="19"/>
      <c r="B29" s="19"/>
      <c r="F29" s="18"/>
    </row>
    <row r="30" spans="1:8">
      <c r="A30" s="19"/>
      <c r="B30" s="19"/>
      <c r="F30" s="18"/>
    </row>
    <row r="31" spans="1:8">
      <c r="A31" s="19"/>
      <c r="B31" s="19"/>
    </row>
  </sheetData>
  <mergeCells count="3">
    <mergeCell ref="A2:B2"/>
    <mergeCell ref="A1:E1"/>
    <mergeCell ref="A20:B20"/>
  </mergeCells>
  <phoneticPr fontId="0" type="noConversion"/>
  <printOptions horizontalCentered="1"/>
  <pageMargins left="0.15" right="0.15" top="1" bottom="1" header="0.5" footer="0.5"/>
  <pageSetup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STIX</vt:lpstr>
      <vt:lpstr>STIX!Área_de_impresión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del índice de estabilidad (STIX)</dc:title>
  <dc:subject/>
  <dc:creator>Hector Garcia eta Jon Pirisarri</dc:creator>
  <cp:keywords>STIX, stability, estabilidad</cp:keywords>
  <dc:description>A partir del excel elaborado por Stephen Baker (Baker Yatch Design)
Based on excel by Stephen Baker (Baker Yacht Design)</dc:description>
  <cp:lastModifiedBy>Hector Garcia</cp:lastModifiedBy>
  <cp:lastPrinted>2020-10-19T09:42:12Z</cp:lastPrinted>
  <dcterms:created xsi:type="dcterms:W3CDTF">2003-02-24T21:52:30Z</dcterms:created>
  <dcterms:modified xsi:type="dcterms:W3CDTF">2020-10-20T07:34:20Z</dcterms:modified>
  <cp:category/>
</cp:coreProperties>
</file>